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3" documentId="13_ncr:1_{9AD284A4-F218-440D-BD35-39B1572C3B1F}" xr6:coauthVersionLast="46" xr6:coauthVersionMax="46" xr10:uidLastSave="{86697B2D-5E63-4D51-A6F6-5964F81B38F0}"/>
  <bookViews>
    <workbookView xWindow="-108" yWindow="-108" windowWidth="23256" windowHeight="12576" xr2:uid="{7527CDDC-E567-414A-808A-CE506865CD90}"/>
  </bookViews>
  <sheets>
    <sheet name="Blad1" sheetId="1" r:id="rId1"/>
  </sheets>
  <definedNames>
    <definedName name="_xlnm.Print_Area" localSheetId="0">Blad1!$A$1:$AY$34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1" i="1" l="1"/>
  <c r="AU8" i="1"/>
  <c r="AU11" i="1"/>
  <c r="AJ21" i="1"/>
  <c r="AL5" i="1"/>
  <c r="AJ5" i="1"/>
  <c r="AD9" i="1"/>
  <c r="L5" i="1"/>
  <c r="AP24" i="1"/>
  <c r="AN24" i="1"/>
  <c r="C29" i="1"/>
  <c r="AJ22" i="1" s="1"/>
  <c r="C27" i="1"/>
  <c r="AF22" i="1" s="1"/>
  <c r="W12" i="1"/>
  <c r="U6" i="1"/>
  <c r="W11" i="1"/>
  <c r="W10" i="1"/>
  <c r="W9" i="1"/>
  <c r="T4" i="1"/>
  <c r="V4" i="1" s="1"/>
  <c r="C13" i="1" l="1"/>
  <c r="W13" i="1" s="1"/>
  <c r="W5" i="1"/>
  <c r="C17" i="1"/>
  <c r="C16" i="1"/>
  <c r="W7" i="1"/>
  <c r="U4" i="1"/>
  <c r="W4" i="1" s="1"/>
  <c r="W17" i="1" l="1"/>
  <c r="W18" i="1" s="1"/>
  <c r="W19" i="1" s="1"/>
  <c r="W14" i="1"/>
  <c r="W15" i="1"/>
  <c r="Y19" i="1" l="1"/>
  <c r="AA19" i="1" s="1"/>
  <c r="X19" i="1"/>
  <c r="W23" i="1"/>
  <c r="W22" i="1"/>
  <c r="Y22" i="1" s="1"/>
  <c r="AA22" i="1" s="1"/>
  <c r="F22" i="1" s="1"/>
  <c r="W21" i="1"/>
  <c r="C30" i="1" l="1"/>
  <c r="AL6" i="1" s="1"/>
  <c r="C28" i="1"/>
  <c r="AJ6" i="1" s="1"/>
  <c r="X21" i="1"/>
  <c r="C21" i="1" s="1"/>
  <c r="W24" i="1"/>
  <c r="Y23" i="1"/>
  <c r="AA23" i="1" s="1"/>
  <c r="F23" i="1" s="1"/>
  <c r="X23" i="1"/>
  <c r="X22" i="1"/>
  <c r="C22" i="1" s="1"/>
  <c r="AQ7" i="1" s="1"/>
  <c r="Y21" i="1"/>
  <c r="AA21" i="1" s="1"/>
  <c r="F21" i="1" s="1"/>
  <c r="AF2" i="1" l="1"/>
  <c r="C26" i="1"/>
  <c r="AB11" i="1" s="1"/>
  <c r="C25" i="1"/>
  <c r="AB10" i="1" s="1"/>
  <c r="C23" i="1"/>
  <c r="AQ2" i="1" s="1"/>
  <c r="C32" i="1"/>
  <c r="AU20" i="1" s="1"/>
  <c r="C31" i="1"/>
  <c r="AU9" i="1" s="1"/>
  <c r="Y24" i="1"/>
  <c r="AA24" i="1" s="1"/>
  <c r="F24" i="1" s="1"/>
  <c r="X24" i="1"/>
  <c r="C24" i="1" s="1"/>
  <c r="AB5" i="1" l="1"/>
  <c r="C33" i="1"/>
</calcChain>
</file>

<file path=xl/sharedStrings.xml><?xml version="1.0" encoding="utf-8"?>
<sst xmlns="http://schemas.openxmlformats.org/spreadsheetml/2006/main" count="77" uniqueCount="55">
  <si>
    <t>TRANSFORMER</t>
  </si>
  <si>
    <t>Ug =</t>
  </si>
  <si>
    <t>°</t>
  </si>
  <si>
    <t>Rs =</t>
  </si>
  <si>
    <t>Xs =</t>
  </si>
  <si>
    <t>Rk =</t>
  </si>
  <si>
    <t>Xk =</t>
  </si>
  <si>
    <t>Rij =</t>
  </si>
  <si>
    <r>
      <t>X</t>
    </r>
    <r>
      <rPr>
        <sz val="11"/>
        <color theme="1"/>
        <rFont val="Calibri"/>
        <family val="2"/>
      </rPr>
      <t>µ =</t>
    </r>
  </si>
  <si>
    <t>Irij =</t>
  </si>
  <si>
    <r>
      <t>I</t>
    </r>
    <r>
      <rPr>
        <sz val="11"/>
        <color theme="1"/>
        <rFont val="Calibri"/>
        <family val="2"/>
      </rPr>
      <t>µ =</t>
    </r>
  </si>
  <si>
    <t>R's =</t>
  </si>
  <si>
    <t>X's =</t>
  </si>
  <si>
    <t>I's =</t>
  </si>
  <si>
    <t>I1 =</t>
  </si>
  <si>
    <t>Us =</t>
  </si>
  <si>
    <t>Z'tot =</t>
  </si>
  <si>
    <t>Pg =</t>
  </si>
  <si>
    <t>Qg =</t>
  </si>
  <si>
    <t>W</t>
  </si>
  <si>
    <t>VAR</t>
  </si>
  <si>
    <t>Is =</t>
  </si>
  <si>
    <t>Efficiency</t>
  </si>
  <si>
    <t>%</t>
  </si>
  <si>
    <t>N2:N1 =</t>
  </si>
  <si>
    <t xml:space="preserve">Prij = </t>
  </si>
  <si>
    <t>Prk =</t>
  </si>
  <si>
    <t>QXµ =</t>
  </si>
  <si>
    <t>QXk =</t>
  </si>
  <si>
    <t>Ig =</t>
  </si>
  <si>
    <t>Fill in red values:</t>
  </si>
  <si>
    <t>P and Q:</t>
  </si>
  <si>
    <t>A</t>
  </si>
  <si>
    <t>V</t>
  </si>
  <si>
    <t>Ω</t>
  </si>
  <si>
    <t>Ð</t>
  </si>
  <si>
    <t>Number of digits after the decimal point: U and I:</t>
  </si>
  <si>
    <t>Results:</t>
  </si>
  <si>
    <t>:</t>
  </si>
  <si>
    <r>
      <rPr>
        <u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= Rs + jXs</t>
    </r>
  </si>
  <si>
    <t>Np:Ns =</t>
  </si>
  <si>
    <t>Ns</t>
  </si>
  <si>
    <t>HAN University of Applied Sciences, Arnhem, the Netherlands</t>
  </si>
  <si>
    <t>© Amperes.nl      email:  info@amperes.nl</t>
  </si>
  <si>
    <t>For private use only and not for commercial settings</t>
  </si>
  <si>
    <t>Bram Steennis     Version March 27  2021</t>
  </si>
  <si>
    <t xml:space="preserve"> °</t>
  </si>
  <si>
    <t xml:space="preserve"> Ω</t>
  </si>
  <si>
    <t xml:space="preserve"> Ð </t>
  </si>
  <si>
    <t xml:space="preserve">  ϕ = </t>
  </si>
  <si>
    <t xml:space="preserve">          Np</t>
  </si>
  <si>
    <t>PRs =</t>
  </si>
  <si>
    <t>QXs =</t>
  </si>
  <si>
    <t xml:space="preserve">QXµ = </t>
  </si>
  <si>
    <t xml:space="preserve"> Xµ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</si>
</sst>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theme="0"/>
      <name val="Symbol"/>
      <family val="1"/>
      <charset val="2"/>
    </font>
    <font>
      <sz val="11"/>
      <color theme="0"/>
      <name val="Calibri"/>
      <family val="2"/>
    </font>
    <font>
      <sz val="11"/>
      <name val="Symbol"/>
      <family val="1"/>
      <charset val="2"/>
    </font>
    <font>
      <sz val="11"/>
      <name val="Calibri"/>
      <family val="2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0" fontId="2" fillId="0" borderId="5" xfId="0" applyFont="1" applyBorder="1"/>
    <xf numFmtId="0" fontId="0" fillId="0" borderId="6" xfId="0" applyBorder="1"/>
    <xf numFmtId="0" fontId="0" fillId="0" borderId="2" xfId="0" applyBorder="1"/>
    <xf numFmtId="0" fontId="4" fillId="0" borderId="0" xfId="0" applyFont="1" applyBorder="1"/>
    <xf numFmtId="0" fontId="2" fillId="0" borderId="7" xfId="0" applyFont="1" applyBorder="1"/>
    <xf numFmtId="0" fontId="0" fillId="0" borderId="7" xfId="0" applyBorder="1"/>
    <xf numFmtId="0" fontId="4" fillId="0" borderId="2" xfId="0" applyFont="1" applyBorder="1"/>
    <xf numFmtId="0" fontId="2" fillId="0" borderId="3" xfId="0" applyFont="1" applyBorder="1"/>
    <xf numFmtId="0" fontId="0" fillId="0" borderId="0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/>
    <xf numFmtId="0" fontId="0" fillId="0" borderId="0" xfId="0" applyAlignme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6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Border="1"/>
    <xf numFmtId="0" fontId="0" fillId="0" borderId="0" xfId="0" applyFont="1" applyBorder="1" applyAlignment="1">
      <alignment horizontal="left"/>
    </xf>
    <xf numFmtId="164" fontId="7" fillId="0" borderId="0" xfId="0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1" fillId="2" borderId="14" xfId="0" applyFont="1" applyFill="1" applyBorder="1" applyProtection="1">
      <protection locked="0"/>
    </xf>
    <xf numFmtId="0" fontId="0" fillId="2" borderId="14" xfId="0" applyFill="1" applyBorder="1"/>
    <xf numFmtId="0" fontId="1" fillId="2" borderId="15" xfId="0" applyFont="1" applyFill="1" applyBorder="1" applyProtection="1">
      <protection locked="0"/>
    </xf>
    <xf numFmtId="0" fontId="2" fillId="2" borderId="15" xfId="0" applyFont="1" applyFill="1" applyBorder="1"/>
    <xf numFmtId="0" fontId="0" fillId="2" borderId="4" xfId="0" applyFill="1" applyBorder="1"/>
    <xf numFmtId="0" fontId="1" fillId="2" borderId="0" xfId="0" applyFont="1" applyFill="1" applyBorder="1" applyProtection="1">
      <protection locked="0"/>
    </xf>
    <xf numFmtId="0" fontId="2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Protection="1">
      <protection locked="0"/>
    </xf>
    <xf numFmtId="0" fontId="2" fillId="2" borderId="8" xfId="0" applyFont="1" applyFill="1" applyBorder="1"/>
    <xf numFmtId="0" fontId="0" fillId="2" borderId="10" xfId="0" applyFill="1" applyBorder="1"/>
    <xf numFmtId="0" fontId="1" fillId="2" borderId="10" xfId="0" applyFont="1" applyFill="1" applyBorder="1" applyProtection="1">
      <protection locked="0"/>
    </xf>
    <xf numFmtId="0" fontId="0" fillId="2" borderId="10" xfId="0" applyFill="1" applyBorder="1" applyAlignment="1">
      <alignment horizontal="right"/>
    </xf>
    <xf numFmtId="0" fontId="1" fillId="2" borderId="11" xfId="0" applyFont="1" applyFill="1" applyBorder="1" applyProtection="1">
      <protection locked="0"/>
    </xf>
    <xf numFmtId="0" fontId="4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2" fillId="2" borderId="12" xfId="0" applyFont="1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pixabay.com/en/coil-circuit-symbol-electronics-146521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360680</xdr:colOff>
      <xdr:row>10</xdr:row>
      <xdr:rowOff>25400</xdr:rowOff>
    </xdr:from>
    <xdr:to>
      <xdr:col>31</xdr:col>
      <xdr:colOff>101600</xdr:colOff>
      <xdr:row>19</xdr:row>
      <xdr:rowOff>101600</xdr:rowOff>
    </xdr:to>
    <xdr:sp macro="" textlink="">
      <xdr:nvSpPr>
        <xdr:cNvPr id="105" name="Tekstvak 104">
          <a:extLst>
            <a:ext uri="{FF2B5EF4-FFF2-40B4-BE49-F238E27FC236}">
              <a16:creationId xmlns:a16="http://schemas.microsoft.com/office/drawing/2014/main" id="{1AB67F64-73BD-4DF7-A243-00EDB2EFF906}"/>
            </a:ext>
          </a:extLst>
        </xdr:cNvPr>
        <xdr:cNvSpPr txBox="1"/>
      </xdr:nvSpPr>
      <xdr:spPr>
        <a:xfrm>
          <a:off x="6802120" y="2870200"/>
          <a:ext cx="350520" cy="269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_</a:t>
          </a:r>
        </a:p>
        <a:p>
          <a:endParaRPr lang="nl-NL" sz="1100"/>
        </a:p>
      </xdr:txBody>
    </xdr:sp>
    <xdr:clientData/>
  </xdr:twoCellAnchor>
  <xdr:twoCellAnchor>
    <xdr:from>
      <xdr:col>30</xdr:col>
      <xdr:colOff>388620</xdr:colOff>
      <xdr:row>6</xdr:row>
      <xdr:rowOff>17780</xdr:rowOff>
    </xdr:from>
    <xdr:to>
      <xdr:col>31</xdr:col>
      <xdr:colOff>210820</xdr:colOff>
      <xdr:row>7</xdr:row>
      <xdr:rowOff>71120</xdr:rowOff>
    </xdr:to>
    <xdr:sp macro="" textlink="">
      <xdr:nvSpPr>
        <xdr:cNvPr id="104" name="Tekstvak 103">
          <a:extLst>
            <a:ext uri="{FF2B5EF4-FFF2-40B4-BE49-F238E27FC236}">
              <a16:creationId xmlns:a16="http://schemas.microsoft.com/office/drawing/2014/main" id="{76F7A7CC-08FF-427E-8EB1-05E5C60A46FC}"/>
            </a:ext>
          </a:extLst>
        </xdr:cNvPr>
        <xdr:cNvSpPr txBox="1"/>
      </xdr:nvSpPr>
      <xdr:spPr>
        <a:xfrm>
          <a:off x="6830060" y="2131060"/>
          <a:ext cx="4318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+</a:t>
          </a:r>
        </a:p>
        <a:p>
          <a:endParaRPr lang="nl-NL" sz="1100"/>
        </a:p>
      </xdr:txBody>
    </xdr:sp>
    <xdr:clientData/>
  </xdr:twoCellAnchor>
  <xdr:twoCellAnchor editAs="oneCell">
    <xdr:from>
      <xdr:col>33</xdr:col>
      <xdr:colOff>312420</xdr:colOff>
      <xdr:row>5</xdr:row>
      <xdr:rowOff>144785</xdr:rowOff>
    </xdr:from>
    <xdr:to>
      <xdr:col>35</xdr:col>
      <xdr:colOff>259079</xdr:colOff>
      <xdr:row>21</xdr:row>
      <xdr:rowOff>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FC14DF78-CD4D-41FE-BD28-0EF97F13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5400000">
          <a:off x="7562850" y="2343155"/>
          <a:ext cx="1333500" cy="777239"/>
        </a:xfrm>
        <a:prstGeom prst="rect">
          <a:avLst/>
        </a:prstGeom>
      </xdr:spPr>
    </xdr:pic>
    <xdr:clientData/>
  </xdr:twoCellAnchor>
  <xdr:twoCellAnchor>
    <xdr:from>
      <xdr:col>30</xdr:col>
      <xdr:colOff>76200</xdr:colOff>
      <xdr:row>7</xdr:row>
      <xdr:rowOff>129540</xdr:rowOff>
    </xdr:from>
    <xdr:to>
      <xdr:col>31</xdr:col>
      <xdr:colOff>60960</xdr:colOff>
      <xdr:row>10</xdr:row>
      <xdr:rowOff>152400</xdr:rowOff>
    </xdr:to>
    <xdr:sp macro="" textlink="">
      <xdr:nvSpPr>
        <xdr:cNvPr id="5" name="Ovaal 4">
          <a:extLst>
            <a:ext uri="{FF2B5EF4-FFF2-40B4-BE49-F238E27FC236}">
              <a16:creationId xmlns:a16="http://schemas.microsoft.com/office/drawing/2014/main" id="{50BD578E-5FD8-4C81-B4D7-92BFF5B98314}"/>
            </a:ext>
          </a:extLst>
        </xdr:cNvPr>
        <xdr:cNvSpPr/>
      </xdr:nvSpPr>
      <xdr:spPr>
        <a:xfrm>
          <a:off x="6517640" y="2425700"/>
          <a:ext cx="594360" cy="571500"/>
        </a:xfrm>
        <a:prstGeom prst="ellipse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30</xdr:col>
      <xdr:colOff>365760</xdr:colOff>
      <xdr:row>3</xdr:row>
      <xdr:rowOff>25400</xdr:rowOff>
    </xdr:from>
    <xdr:to>
      <xdr:col>30</xdr:col>
      <xdr:colOff>368300</xdr:colOff>
      <xdr:row>23</xdr:row>
      <xdr:rowOff>20320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D6B58C17-002F-4B79-B832-F57527D5E557}"/>
            </a:ext>
          </a:extLst>
        </xdr:cNvPr>
        <xdr:cNvCxnSpPr/>
      </xdr:nvCxnSpPr>
      <xdr:spPr>
        <a:xfrm flipH="1">
          <a:off x="6807200" y="1579880"/>
          <a:ext cx="2540" cy="22199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365760</xdr:colOff>
      <xdr:row>3</xdr:row>
      <xdr:rowOff>20320</xdr:rowOff>
    </xdr:from>
    <xdr:to>
      <xdr:col>37</xdr:col>
      <xdr:colOff>60960</xdr:colOff>
      <xdr:row>3</xdr:row>
      <xdr:rowOff>22860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A1F28514-8CDF-4392-9A8B-EFD209290CAE}"/>
            </a:ext>
          </a:extLst>
        </xdr:cNvPr>
        <xdr:cNvCxnSpPr/>
      </xdr:nvCxnSpPr>
      <xdr:spPr>
        <a:xfrm>
          <a:off x="6624320" y="1574800"/>
          <a:ext cx="3362960" cy="25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566420</xdr:colOff>
      <xdr:row>0</xdr:row>
      <xdr:rowOff>1104900</xdr:rowOff>
    </xdr:from>
    <xdr:to>
      <xdr:col>39</xdr:col>
      <xdr:colOff>71120</xdr:colOff>
      <xdr:row>4</xdr:row>
      <xdr:rowOff>142239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89C636DA-57AD-4E7B-BCB5-FBD1282E8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9672320" y="1104900"/>
          <a:ext cx="1333500" cy="774699"/>
        </a:xfrm>
        <a:prstGeom prst="rect">
          <a:avLst/>
        </a:prstGeom>
      </xdr:spPr>
    </xdr:pic>
    <xdr:clientData/>
  </xdr:twoCellAnchor>
  <xdr:twoCellAnchor>
    <xdr:from>
      <xdr:col>30</xdr:col>
      <xdr:colOff>355600</xdr:colOff>
      <xdr:row>23</xdr:row>
      <xdr:rowOff>10160</xdr:rowOff>
    </xdr:from>
    <xdr:to>
      <xdr:col>39</xdr:col>
      <xdr:colOff>38100</xdr:colOff>
      <xdr:row>23</xdr:row>
      <xdr:rowOff>15240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0787CEB5-5199-4C8B-BAA8-69C432BB08D9}"/>
            </a:ext>
          </a:extLst>
        </xdr:cNvPr>
        <xdr:cNvCxnSpPr/>
      </xdr:nvCxnSpPr>
      <xdr:spPr>
        <a:xfrm>
          <a:off x="6642100" y="3774440"/>
          <a:ext cx="4559300" cy="50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358140</xdr:colOff>
      <xdr:row>22</xdr:row>
      <xdr:rowOff>167640</xdr:rowOff>
    </xdr:from>
    <xdr:to>
      <xdr:col>45</xdr:col>
      <xdr:colOff>152400</xdr:colOff>
      <xdr:row>22</xdr:row>
      <xdr:rowOff>175260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8B8C969D-C4FA-489B-9F55-67FABD0D0453}"/>
            </a:ext>
          </a:extLst>
        </xdr:cNvPr>
        <xdr:cNvCxnSpPr/>
      </xdr:nvCxnSpPr>
      <xdr:spPr>
        <a:xfrm>
          <a:off x="11955780" y="3749040"/>
          <a:ext cx="1935480" cy="762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358140</xdr:colOff>
      <xdr:row>3</xdr:row>
      <xdr:rowOff>7620</xdr:rowOff>
    </xdr:from>
    <xdr:to>
      <xdr:col>45</xdr:col>
      <xdr:colOff>152400</xdr:colOff>
      <xdr:row>3</xdr:row>
      <xdr:rowOff>15240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4D3D1B3B-62B5-4730-921C-54C6AE345A77}"/>
            </a:ext>
          </a:extLst>
        </xdr:cNvPr>
        <xdr:cNvCxnSpPr/>
      </xdr:nvCxnSpPr>
      <xdr:spPr>
        <a:xfrm>
          <a:off x="11955780" y="1554480"/>
          <a:ext cx="1935480" cy="762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354330</xdr:colOff>
      <xdr:row>4</xdr:row>
      <xdr:rowOff>156214</xdr:rowOff>
    </xdr:from>
    <xdr:to>
      <xdr:col>41</xdr:col>
      <xdr:colOff>87629</xdr:colOff>
      <xdr:row>20</xdr:row>
      <xdr:rowOff>11434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31034B4-7C2A-4811-ADE5-1A3A2EAE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5400000">
          <a:off x="10629900" y="2171704"/>
          <a:ext cx="1333500" cy="777239"/>
        </a:xfrm>
        <a:prstGeom prst="rect">
          <a:avLst/>
        </a:prstGeom>
      </xdr:spPr>
    </xdr:pic>
    <xdr:clientData/>
  </xdr:twoCellAnchor>
  <xdr:twoCellAnchor editAs="oneCell">
    <xdr:from>
      <xdr:col>39</xdr:col>
      <xdr:colOff>316235</xdr:colOff>
      <xdr:row>4</xdr:row>
      <xdr:rowOff>148591</xdr:rowOff>
    </xdr:from>
    <xdr:to>
      <xdr:col>42</xdr:col>
      <xdr:colOff>49534</xdr:colOff>
      <xdr:row>20</xdr:row>
      <xdr:rowOff>3811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D68452F2-27C9-4C1F-9FDD-C3F78C7EC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6200000">
          <a:off x="11201405" y="2164081"/>
          <a:ext cx="1333500" cy="777239"/>
        </a:xfrm>
        <a:prstGeom prst="rect">
          <a:avLst/>
        </a:prstGeom>
      </xdr:spPr>
    </xdr:pic>
    <xdr:clientData/>
  </xdr:twoCellAnchor>
  <xdr:twoCellAnchor>
    <xdr:from>
      <xdr:col>45</xdr:col>
      <xdr:colOff>144780</xdr:colOff>
      <xdr:row>3</xdr:row>
      <xdr:rowOff>15240</xdr:rowOff>
    </xdr:from>
    <xdr:to>
      <xdr:col>45</xdr:col>
      <xdr:colOff>152400</xdr:colOff>
      <xdr:row>22</xdr:row>
      <xdr:rowOff>175260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0C30C9E1-D9A3-4DB0-BE8B-0B0D834570FC}"/>
            </a:ext>
          </a:extLst>
        </xdr:cNvPr>
        <xdr:cNvCxnSpPr/>
      </xdr:nvCxnSpPr>
      <xdr:spPr>
        <a:xfrm flipH="1">
          <a:off x="13883640" y="1562100"/>
          <a:ext cx="7620" cy="21945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38100</xdr:colOff>
      <xdr:row>19</xdr:row>
      <xdr:rowOff>182881</xdr:rowOff>
    </xdr:from>
    <xdr:to>
      <xdr:col>39</xdr:col>
      <xdr:colOff>38100</xdr:colOff>
      <xdr:row>23</xdr:row>
      <xdr:rowOff>7621</xdr:rowOff>
    </xdr:to>
    <xdr:cxnSp macro="">
      <xdr:nvCxnSpPr>
        <xdr:cNvPr id="24" name="Rechte verbindingslijn 23">
          <a:extLst>
            <a:ext uri="{FF2B5EF4-FFF2-40B4-BE49-F238E27FC236}">
              <a16:creationId xmlns:a16="http://schemas.microsoft.com/office/drawing/2014/main" id="{54177BF8-BCE5-448C-93EC-ACBD7EF76202}"/>
            </a:ext>
          </a:extLst>
        </xdr:cNvPr>
        <xdr:cNvCxnSpPr/>
      </xdr:nvCxnSpPr>
      <xdr:spPr>
        <a:xfrm>
          <a:off x="11201400" y="3208021"/>
          <a:ext cx="0" cy="5638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41910</xdr:colOff>
      <xdr:row>3</xdr:row>
      <xdr:rowOff>22860</xdr:rowOff>
    </xdr:from>
    <xdr:to>
      <xdr:col>39</xdr:col>
      <xdr:colOff>41910</xdr:colOff>
      <xdr:row>5</xdr:row>
      <xdr:rowOff>60960</xdr:rowOff>
    </xdr:to>
    <xdr:cxnSp macro="">
      <xdr:nvCxnSpPr>
        <xdr:cNvPr id="29" name="Rechte verbindingslijn 28">
          <a:extLst>
            <a:ext uri="{FF2B5EF4-FFF2-40B4-BE49-F238E27FC236}">
              <a16:creationId xmlns:a16="http://schemas.microsoft.com/office/drawing/2014/main" id="{63E703C6-D1D9-4E1D-9E16-E303FF25F009}"/>
            </a:ext>
          </a:extLst>
        </xdr:cNvPr>
        <xdr:cNvCxnSpPr/>
      </xdr:nvCxnSpPr>
      <xdr:spPr>
        <a:xfrm>
          <a:off x="11205210" y="1569720"/>
          <a:ext cx="0" cy="4114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350520</xdr:colOff>
      <xdr:row>19</xdr:row>
      <xdr:rowOff>160021</xdr:rowOff>
    </xdr:from>
    <xdr:to>
      <xdr:col>41</xdr:col>
      <xdr:colOff>350520</xdr:colOff>
      <xdr:row>22</xdr:row>
      <xdr:rowOff>167641</xdr:rowOff>
    </xdr:to>
    <xdr:cxnSp macro="">
      <xdr:nvCxnSpPr>
        <xdr:cNvPr id="30" name="Rechte verbindingslijn 29">
          <a:extLst>
            <a:ext uri="{FF2B5EF4-FFF2-40B4-BE49-F238E27FC236}">
              <a16:creationId xmlns:a16="http://schemas.microsoft.com/office/drawing/2014/main" id="{C841EB79-FAF2-4672-8158-ECF8EAA330C5}"/>
            </a:ext>
          </a:extLst>
        </xdr:cNvPr>
        <xdr:cNvCxnSpPr/>
      </xdr:nvCxnSpPr>
      <xdr:spPr>
        <a:xfrm>
          <a:off x="11948160" y="3185161"/>
          <a:ext cx="0" cy="5638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350520</xdr:colOff>
      <xdr:row>2</xdr:row>
      <xdr:rowOff>182881</xdr:rowOff>
    </xdr:from>
    <xdr:to>
      <xdr:col>41</xdr:col>
      <xdr:colOff>350520</xdr:colOff>
      <xdr:row>5</xdr:row>
      <xdr:rowOff>30481</xdr:rowOff>
    </xdr:to>
    <xdr:cxnSp macro="">
      <xdr:nvCxnSpPr>
        <xdr:cNvPr id="32" name="Rechte verbindingslijn 31">
          <a:extLst>
            <a:ext uri="{FF2B5EF4-FFF2-40B4-BE49-F238E27FC236}">
              <a16:creationId xmlns:a16="http://schemas.microsoft.com/office/drawing/2014/main" id="{1A856E33-C584-4530-A651-51939A64C724}"/>
            </a:ext>
          </a:extLst>
        </xdr:cNvPr>
        <xdr:cNvCxnSpPr/>
      </xdr:nvCxnSpPr>
      <xdr:spPr>
        <a:xfrm>
          <a:off x="11948160" y="1539241"/>
          <a:ext cx="0" cy="4114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132080</xdr:colOff>
      <xdr:row>3</xdr:row>
      <xdr:rowOff>7620</xdr:rowOff>
    </xdr:from>
    <xdr:to>
      <xdr:col>33</xdr:col>
      <xdr:colOff>137160</xdr:colOff>
      <xdr:row>23</xdr:row>
      <xdr:rowOff>10160</xdr:rowOff>
    </xdr:to>
    <xdr:cxnSp macro="">
      <xdr:nvCxnSpPr>
        <xdr:cNvPr id="44" name="Rechte verbindingslijn 43">
          <a:extLst>
            <a:ext uri="{FF2B5EF4-FFF2-40B4-BE49-F238E27FC236}">
              <a16:creationId xmlns:a16="http://schemas.microsoft.com/office/drawing/2014/main" id="{1BAC332A-1B40-4068-AA2A-DED2B4B4D04F}"/>
            </a:ext>
          </a:extLst>
        </xdr:cNvPr>
        <xdr:cNvCxnSpPr/>
      </xdr:nvCxnSpPr>
      <xdr:spPr>
        <a:xfrm flipH="1">
          <a:off x="7945120" y="1562100"/>
          <a:ext cx="5080" cy="22275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304800</xdr:colOff>
      <xdr:row>2</xdr:row>
      <xdr:rowOff>76200</xdr:rowOff>
    </xdr:from>
    <xdr:to>
      <xdr:col>36</xdr:col>
      <xdr:colOff>335280</xdr:colOff>
      <xdr:row>3</xdr:row>
      <xdr:rowOff>144780</xdr:rowOff>
    </xdr:to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7D28D8CB-9F29-40BF-8D37-7777612422CC}"/>
            </a:ext>
          </a:extLst>
        </xdr:cNvPr>
        <xdr:cNvSpPr/>
      </xdr:nvSpPr>
      <xdr:spPr>
        <a:xfrm>
          <a:off x="7536180" y="449580"/>
          <a:ext cx="640080" cy="25908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33</xdr:col>
      <xdr:colOff>0</xdr:colOff>
      <xdr:row>7</xdr:row>
      <xdr:rowOff>30480</xdr:rowOff>
    </xdr:from>
    <xdr:to>
      <xdr:col>33</xdr:col>
      <xdr:colOff>259080</xdr:colOff>
      <xdr:row>10</xdr:row>
      <xdr:rowOff>121920</xdr:rowOff>
    </xdr:to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406BE7C8-5FB9-4C76-9984-1E365EDF8764}"/>
            </a:ext>
          </a:extLst>
        </xdr:cNvPr>
        <xdr:cNvSpPr/>
      </xdr:nvSpPr>
      <xdr:spPr>
        <a:xfrm rot="5400000">
          <a:off x="6743700" y="1524000"/>
          <a:ext cx="640080" cy="25908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45</xdr:col>
      <xdr:colOff>22860</xdr:colOff>
      <xdr:row>7</xdr:row>
      <xdr:rowOff>0</xdr:rowOff>
    </xdr:from>
    <xdr:to>
      <xdr:col>45</xdr:col>
      <xdr:colOff>281940</xdr:colOff>
      <xdr:row>10</xdr:row>
      <xdr:rowOff>91440</xdr:rowOff>
    </xdr:to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75CE22EC-947E-4AED-A307-531D5C7DD057}"/>
            </a:ext>
          </a:extLst>
        </xdr:cNvPr>
        <xdr:cNvSpPr/>
      </xdr:nvSpPr>
      <xdr:spPr>
        <a:xfrm rot="5400000">
          <a:off x="13571220" y="2476500"/>
          <a:ext cx="640080" cy="25908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39</xdr:col>
      <xdr:colOff>320040</xdr:colOff>
      <xdr:row>5</xdr:row>
      <xdr:rowOff>121921</xdr:rowOff>
    </xdr:from>
    <xdr:to>
      <xdr:col>39</xdr:col>
      <xdr:colOff>320040</xdr:colOff>
      <xdr:row>19</xdr:row>
      <xdr:rowOff>129541</xdr:rowOff>
    </xdr:to>
    <xdr:cxnSp macro="">
      <xdr:nvCxnSpPr>
        <xdr:cNvPr id="63" name="Rechte verbindingslijn 62">
          <a:extLst>
            <a:ext uri="{FF2B5EF4-FFF2-40B4-BE49-F238E27FC236}">
              <a16:creationId xmlns:a16="http://schemas.microsoft.com/office/drawing/2014/main" id="{E153E290-E967-4EB5-8B8E-65415BE5AA01}"/>
            </a:ext>
          </a:extLst>
        </xdr:cNvPr>
        <xdr:cNvCxnSpPr/>
      </xdr:nvCxnSpPr>
      <xdr:spPr>
        <a:xfrm>
          <a:off x="11483340" y="2042161"/>
          <a:ext cx="0" cy="1112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434340</xdr:colOff>
      <xdr:row>5</xdr:row>
      <xdr:rowOff>121921</xdr:rowOff>
    </xdr:from>
    <xdr:to>
      <xdr:col>39</xdr:col>
      <xdr:colOff>434340</xdr:colOff>
      <xdr:row>19</xdr:row>
      <xdr:rowOff>129541</xdr:rowOff>
    </xdr:to>
    <xdr:cxnSp macro="">
      <xdr:nvCxnSpPr>
        <xdr:cNvPr id="66" name="Rechte verbindingslijn 65">
          <a:extLst>
            <a:ext uri="{FF2B5EF4-FFF2-40B4-BE49-F238E27FC236}">
              <a16:creationId xmlns:a16="http://schemas.microsoft.com/office/drawing/2014/main" id="{3B734AA1-8DEC-4CD5-8F2E-1EEDF15D706A}"/>
            </a:ext>
          </a:extLst>
        </xdr:cNvPr>
        <xdr:cNvCxnSpPr/>
      </xdr:nvCxnSpPr>
      <xdr:spPr>
        <a:xfrm>
          <a:off x="11597640" y="2042161"/>
          <a:ext cx="0" cy="1112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163830</xdr:colOff>
      <xdr:row>3</xdr:row>
      <xdr:rowOff>22860</xdr:rowOff>
    </xdr:from>
    <xdr:to>
      <xdr:col>34</xdr:col>
      <xdr:colOff>163830</xdr:colOff>
      <xdr:row>6</xdr:row>
      <xdr:rowOff>76200</xdr:rowOff>
    </xdr:to>
    <xdr:cxnSp macro="">
      <xdr:nvCxnSpPr>
        <xdr:cNvPr id="82" name="Rechte verbindingslijn 81">
          <a:extLst>
            <a:ext uri="{FF2B5EF4-FFF2-40B4-BE49-F238E27FC236}">
              <a16:creationId xmlns:a16="http://schemas.microsoft.com/office/drawing/2014/main" id="{EFBCAAB1-6EB0-4860-A261-B887BDC75D3E}"/>
            </a:ext>
          </a:extLst>
        </xdr:cNvPr>
        <xdr:cNvCxnSpPr/>
      </xdr:nvCxnSpPr>
      <xdr:spPr>
        <a:xfrm>
          <a:off x="8134350" y="1569720"/>
          <a:ext cx="0" cy="609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167640</xdr:colOff>
      <xdr:row>20</xdr:row>
      <xdr:rowOff>121920</xdr:rowOff>
    </xdr:from>
    <xdr:to>
      <xdr:col>34</xdr:col>
      <xdr:colOff>167640</xdr:colOff>
      <xdr:row>23</xdr:row>
      <xdr:rowOff>7620</xdr:rowOff>
    </xdr:to>
    <xdr:cxnSp macro="">
      <xdr:nvCxnSpPr>
        <xdr:cNvPr id="85" name="Rechte verbindingslijn 84">
          <a:extLst>
            <a:ext uri="{FF2B5EF4-FFF2-40B4-BE49-F238E27FC236}">
              <a16:creationId xmlns:a16="http://schemas.microsoft.com/office/drawing/2014/main" id="{CD062B3B-61AD-40AD-97C2-9213E0EC1FE1}"/>
            </a:ext>
          </a:extLst>
        </xdr:cNvPr>
        <xdr:cNvCxnSpPr/>
      </xdr:nvCxnSpPr>
      <xdr:spPr>
        <a:xfrm>
          <a:off x="8138160" y="3337560"/>
          <a:ext cx="0" cy="4343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251460</xdr:colOff>
      <xdr:row>3</xdr:row>
      <xdr:rowOff>182880</xdr:rowOff>
    </xdr:from>
    <xdr:to>
      <xdr:col>30</xdr:col>
      <xdr:colOff>251460</xdr:colOff>
      <xdr:row>5</xdr:row>
      <xdr:rowOff>160020</xdr:rowOff>
    </xdr:to>
    <xdr:cxnSp macro="">
      <xdr:nvCxnSpPr>
        <xdr:cNvPr id="98" name="Rechte verbindingslijn met pijl 97">
          <a:extLst>
            <a:ext uri="{FF2B5EF4-FFF2-40B4-BE49-F238E27FC236}">
              <a16:creationId xmlns:a16="http://schemas.microsoft.com/office/drawing/2014/main" id="{D6908EA3-B4B7-41D0-A2EF-4A34C7C47922}"/>
            </a:ext>
          </a:extLst>
        </xdr:cNvPr>
        <xdr:cNvCxnSpPr/>
      </xdr:nvCxnSpPr>
      <xdr:spPr>
        <a:xfrm>
          <a:off x="5897880" y="746760"/>
          <a:ext cx="0" cy="35052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7620</xdr:colOff>
      <xdr:row>2</xdr:row>
      <xdr:rowOff>129540</xdr:rowOff>
    </xdr:from>
    <xdr:to>
      <xdr:col>31</xdr:col>
      <xdr:colOff>373380</xdr:colOff>
      <xdr:row>2</xdr:row>
      <xdr:rowOff>129540</xdr:rowOff>
    </xdr:to>
    <xdr:cxnSp macro="">
      <xdr:nvCxnSpPr>
        <xdr:cNvPr id="100" name="Rechte verbindingslijn met pijl 99">
          <a:extLst>
            <a:ext uri="{FF2B5EF4-FFF2-40B4-BE49-F238E27FC236}">
              <a16:creationId xmlns:a16="http://schemas.microsoft.com/office/drawing/2014/main" id="{8CEAB9D5-92B1-47DF-9424-0C9FF301FADE}"/>
            </a:ext>
          </a:extLst>
        </xdr:cNvPr>
        <xdr:cNvCxnSpPr/>
      </xdr:nvCxnSpPr>
      <xdr:spPr>
        <a:xfrm>
          <a:off x="6080760" y="502920"/>
          <a:ext cx="36576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7620</xdr:colOff>
      <xdr:row>2</xdr:row>
      <xdr:rowOff>121920</xdr:rowOff>
    </xdr:from>
    <xdr:to>
      <xdr:col>42</xdr:col>
      <xdr:colOff>373380</xdr:colOff>
      <xdr:row>2</xdr:row>
      <xdr:rowOff>121920</xdr:rowOff>
    </xdr:to>
    <xdr:cxnSp macro="">
      <xdr:nvCxnSpPr>
        <xdr:cNvPr id="103" name="Rechte verbindingslijn met pijl 102">
          <a:extLst>
            <a:ext uri="{FF2B5EF4-FFF2-40B4-BE49-F238E27FC236}">
              <a16:creationId xmlns:a16="http://schemas.microsoft.com/office/drawing/2014/main" id="{BF7A3617-499E-48DD-8D9A-4B074EBB8869}"/>
            </a:ext>
          </a:extLst>
        </xdr:cNvPr>
        <xdr:cNvCxnSpPr/>
      </xdr:nvCxnSpPr>
      <xdr:spPr>
        <a:xfrm>
          <a:off x="11818620" y="495300"/>
          <a:ext cx="36576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30480</xdr:colOff>
      <xdr:row>3</xdr:row>
      <xdr:rowOff>68580</xdr:rowOff>
    </xdr:from>
    <xdr:to>
      <xdr:col>42</xdr:col>
      <xdr:colOff>381000</xdr:colOff>
      <xdr:row>4</xdr:row>
      <xdr:rowOff>114300</xdr:rowOff>
    </xdr:to>
    <xdr:sp macro="" textlink="">
      <xdr:nvSpPr>
        <xdr:cNvPr id="106" name="Tekstvak 105">
          <a:extLst>
            <a:ext uri="{FF2B5EF4-FFF2-40B4-BE49-F238E27FC236}">
              <a16:creationId xmlns:a16="http://schemas.microsoft.com/office/drawing/2014/main" id="{3805BFEF-2946-44E3-9E1C-9EF8EFB5000D}"/>
            </a:ext>
          </a:extLst>
        </xdr:cNvPr>
        <xdr:cNvSpPr txBox="1"/>
      </xdr:nvSpPr>
      <xdr:spPr>
        <a:xfrm>
          <a:off x="12237720" y="1615440"/>
          <a:ext cx="35052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+</a:t>
          </a:r>
        </a:p>
        <a:p>
          <a:endParaRPr lang="nl-NL" sz="1100"/>
        </a:p>
      </xdr:txBody>
    </xdr:sp>
    <xdr:clientData/>
  </xdr:twoCellAnchor>
  <xdr:twoCellAnchor>
    <xdr:from>
      <xdr:col>42</xdr:col>
      <xdr:colOff>15240</xdr:colOff>
      <xdr:row>20</xdr:row>
      <xdr:rowOff>60960</xdr:rowOff>
    </xdr:from>
    <xdr:to>
      <xdr:col>42</xdr:col>
      <xdr:colOff>464820</xdr:colOff>
      <xdr:row>22</xdr:row>
      <xdr:rowOff>137160</xdr:rowOff>
    </xdr:to>
    <xdr:sp macro="" textlink="">
      <xdr:nvSpPr>
        <xdr:cNvPr id="107" name="Tekstvak 106">
          <a:extLst>
            <a:ext uri="{FF2B5EF4-FFF2-40B4-BE49-F238E27FC236}">
              <a16:creationId xmlns:a16="http://schemas.microsoft.com/office/drawing/2014/main" id="{35BCC068-7B38-4DFC-8F63-672BA928FBDC}"/>
            </a:ext>
          </a:extLst>
        </xdr:cNvPr>
        <xdr:cNvSpPr txBox="1"/>
      </xdr:nvSpPr>
      <xdr:spPr>
        <a:xfrm>
          <a:off x="12222480" y="3276600"/>
          <a:ext cx="449580" cy="441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_</a:t>
          </a:r>
        </a:p>
        <a:p>
          <a:endParaRPr lang="nl-NL" sz="1100"/>
        </a:p>
      </xdr:txBody>
    </xdr:sp>
    <xdr:clientData/>
  </xdr:twoCellAnchor>
  <xdr:twoCellAnchor>
    <xdr:from>
      <xdr:col>41</xdr:col>
      <xdr:colOff>68580</xdr:colOff>
      <xdr:row>5</xdr:row>
      <xdr:rowOff>137160</xdr:rowOff>
    </xdr:from>
    <xdr:to>
      <xdr:col>41</xdr:col>
      <xdr:colOff>68580</xdr:colOff>
      <xdr:row>19</xdr:row>
      <xdr:rowOff>144780</xdr:rowOff>
    </xdr:to>
    <xdr:cxnSp macro="">
      <xdr:nvCxnSpPr>
        <xdr:cNvPr id="46" name="Rechte verbindingslijn 45">
          <a:extLst>
            <a:ext uri="{FF2B5EF4-FFF2-40B4-BE49-F238E27FC236}">
              <a16:creationId xmlns:a16="http://schemas.microsoft.com/office/drawing/2014/main" id="{0DDE52D6-0D85-43F8-9F6E-EDD8BAE1F075}"/>
            </a:ext>
          </a:extLst>
        </xdr:cNvPr>
        <xdr:cNvCxnSpPr/>
      </xdr:nvCxnSpPr>
      <xdr:spPr>
        <a:xfrm>
          <a:off x="11666220" y="2057400"/>
          <a:ext cx="0" cy="1112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C097-3895-45AA-9AFE-53D628D88285}">
  <dimension ref="B1:AY52"/>
  <sheetViews>
    <sheetView showGridLines="0" showRowColHeaders="0" tabSelected="1" zoomScaleNormal="100" workbookViewId="0">
      <selection activeCell="AS1" sqref="AS1"/>
    </sheetView>
  </sheetViews>
  <sheetFormatPr defaultRowHeight="14.4" x14ac:dyDescent="0.3"/>
  <cols>
    <col min="3" max="3" width="13.21875" customWidth="1"/>
    <col min="4" max="4" width="6.33203125" customWidth="1"/>
    <col min="5" max="5" width="2.44140625" bestFit="1" customWidth="1"/>
    <col min="6" max="6" width="7.33203125" customWidth="1"/>
    <col min="7" max="7" width="2.21875" customWidth="1"/>
    <col min="8" max="8" width="3.6640625" customWidth="1"/>
    <col min="9" max="9" width="2.5546875" customWidth="1"/>
    <col min="10" max="10" width="8.33203125" customWidth="1"/>
    <col min="11" max="11" width="2.88671875" customWidth="1"/>
    <col min="12" max="18" width="8.88671875" hidden="1" customWidth="1"/>
    <col min="19" max="20" width="2" hidden="1" customWidth="1"/>
    <col min="21" max="21" width="4" hidden="1" customWidth="1"/>
    <col min="22" max="22" width="2" hidden="1" customWidth="1"/>
    <col min="23" max="23" width="16.109375" hidden="1" customWidth="1"/>
    <col min="24" max="25" width="8.88671875" hidden="1" customWidth="1"/>
    <col min="26" max="26" width="7.33203125" customWidth="1"/>
    <col min="27" max="27" width="8.88671875" hidden="1" customWidth="1"/>
    <col min="28" max="28" width="7.5546875" customWidth="1"/>
    <col min="29" max="29" width="3.109375" customWidth="1"/>
    <col min="30" max="30" width="6.88671875" customWidth="1"/>
    <col min="31" max="31" width="8.88671875" customWidth="1"/>
    <col min="33" max="33" width="3.6640625" customWidth="1"/>
    <col min="34" max="34" width="6.44140625" customWidth="1"/>
    <col min="35" max="35" width="5.6640625" customWidth="1"/>
    <col min="36" max="36" width="10.88671875" customWidth="1"/>
    <col min="40" max="40" width="4.6640625" customWidth="1"/>
    <col min="41" max="41" width="1.6640625" customWidth="1"/>
    <col min="44" max="44" width="10.5546875" customWidth="1"/>
    <col min="45" max="45" width="2.88671875" customWidth="1"/>
    <col min="46" max="46" width="7.21875" customWidth="1"/>
    <col min="49" max="49" width="2.77734375" customWidth="1"/>
    <col min="50" max="50" width="5.5546875" customWidth="1"/>
  </cols>
  <sheetData>
    <row r="1" spans="2:51" ht="91.8" x14ac:dyDescent="1.65">
      <c r="B1" s="27" t="s">
        <v>0</v>
      </c>
    </row>
    <row r="2" spans="2:51" ht="15" thickBot="1" x14ac:dyDescent="0.35">
      <c r="B2" s="2" t="s">
        <v>30</v>
      </c>
      <c r="AE2" s="18"/>
      <c r="AF2" t="str">
        <f>CONCATENATE("I1 = ",C21," A",B39,F21,B36)</f>
        <v>I1 = 1,16 A  ϕ = 176,2 °</v>
      </c>
      <c r="AG2" s="11"/>
      <c r="AI2" s="22"/>
      <c r="AQ2" t="str">
        <f>CONCATENATE("Is = ",C23," A",B39,F23,B36)</f>
        <v>Is = 0,1 A  ϕ = -180 °</v>
      </c>
      <c r="AS2" s="11"/>
      <c r="AU2" s="22"/>
    </row>
    <row r="3" spans="2:51" ht="15" thickBot="1" x14ac:dyDescent="0.35">
      <c r="B3" s="39" t="s">
        <v>36</v>
      </c>
      <c r="C3" s="40"/>
      <c r="D3" s="40"/>
      <c r="E3" s="40"/>
      <c r="F3" s="40"/>
      <c r="G3" s="40"/>
      <c r="H3" s="52"/>
      <c r="I3" s="53">
        <v>2</v>
      </c>
      <c r="J3" s="54" t="s">
        <v>31</v>
      </c>
      <c r="K3" s="55">
        <v>1</v>
      </c>
    </row>
    <row r="4" spans="2:51" ht="15" thickBot="1" x14ac:dyDescent="0.35">
      <c r="B4" s="41" t="s">
        <v>1</v>
      </c>
      <c r="C4" s="42">
        <v>230</v>
      </c>
      <c r="D4" s="43" t="s">
        <v>33</v>
      </c>
      <c r="E4" s="56" t="s">
        <v>35</v>
      </c>
      <c r="F4" s="57">
        <v>-180</v>
      </c>
      <c r="G4" s="58" t="s">
        <v>2</v>
      </c>
      <c r="T4">
        <f>F4*3.1415/180</f>
        <v>-3.1415000000000002</v>
      </c>
      <c r="U4">
        <f>C4*COS(T4)</f>
        <v>-229.99999901276092</v>
      </c>
      <c r="V4">
        <f>C4*SIN(T4)</f>
        <v>-2.1310325621912769E-2</v>
      </c>
      <c r="W4" t="str">
        <f>COMPLEX(U4,V4)</f>
        <v>-229,999999012761-0,0213103256219128i</v>
      </c>
    </row>
    <row r="5" spans="2:51" x14ac:dyDescent="0.3">
      <c r="B5" s="41" t="s">
        <v>40</v>
      </c>
      <c r="C5" s="42">
        <v>1</v>
      </c>
      <c r="D5" s="44">
        <v>10</v>
      </c>
      <c r="L5" s="6">
        <f>C5/D5</f>
        <v>0.1</v>
      </c>
      <c r="W5" t="str">
        <f>COMPLEX(L5,0)</f>
        <v>0,1</v>
      </c>
      <c r="Z5" s="61"/>
      <c r="AA5" s="61"/>
      <c r="AB5" t="str">
        <f>CONCATENATE("Ig = ",C24," A",B39,F24,B36)</f>
        <v>Ig = 1,16 A  ϕ = -3,8 °</v>
      </c>
      <c r="AC5" s="24"/>
      <c r="AD5" s="26"/>
      <c r="AE5" s="22"/>
      <c r="AJ5" s="30" t="str">
        <f>CONCATENATE("Rk = ",C8,B37)</f>
        <v>Rk = 0,1 Ω</v>
      </c>
      <c r="AK5" s="19"/>
      <c r="AL5" s="21" t="str">
        <f>CONCATENATE("Xk = ",C9,B37)</f>
        <v>Xk = 0,3 Ω</v>
      </c>
      <c r="AM5" s="19"/>
    </row>
    <row r="6" spans="2:51" x14ac:dyDescent="0.3">
      <c r="B6" s="41" t="s">
        <v>3</v>
      </c>
      <c r="C6" s="42">
        <v>22000</v>
      </c>
      <c r="D6" s="45" t="s">
        <v>34</v>
      </c>
      <c r="U6" s="3">
        <f>C6+0.000000000001</f>
        <v>22000</v>
      </c>
      <c r="AJ6" s="30" t="str">
        <f>CONCATENATE("PRk = ",C28," W")</f>
        <v>PRk = 0,1 W</v>
      </c>
      <c r="AK6" s="19"/>
      <c r="AL6" s="30" t="str">
        <f>CONCATENATE("QXk = ",C30," VAR")</f>
        <v>QXk = 0,3 VAR</v>
      </c>
      <c r="AM6" s="19"/>
    </row>
    <row r="7" spans="2:51" x14ac:dyDescent="0.3">
      <c r="B7" s="46" t="s">
        <v>4</v>
      </c>
      <c r="C7" s="47">
        <v>-40</v>
      </c>
      <c r="D7" s="48" t="s">
        <v>34</v>
      </c>
      <c r="W7" t="str">
        <f>COMPLEX(U6,C7)</f>
        <v>22000-40i</v>
      </c>
      <c r="AQ7" s="37" t="str">
        <f>CONCATENATE("Us = ",C22," V",B39,F22,B36)</f>
        <v>Us = 2298,96 V  ϕ = 179,9 °</v>
      </c>
      <c r="AR7" s="18"/>
    </row>
    <row r="8" spans="2:51" x14ac:dyDescent="0.3">
      <c r="B8" s="41" t="s">
        <v>5</v>
      </c>
      <c r="C8" s="42">
        <v>0.1</v>
      </c>
      <c r="D8" s="45" t="s">
        <v>34</v>
      </c>
      <c r="AP8" s="36"/>
      <c r="AR8" s="36"/>
      <c r="AU8" s="62" t="str">
        <f>CONCATENATE("Rs = ",C6,B37)</f>
        <v>Rs = 22000 Ω</v>
      </c>
      <c r="AV8" s="62"/>
      <c r="AW8" s="62"/>
    </row>
    <row r="9" spans="2:51" x14ac:dyDescent="0.3">
      <c r="B9" s="46" t="s">
        <v>6</v>
      </c>
      <c r="C9" s="47">
        <v>0.3</v>
      </c>
      <c r="D9" s="48" t="s">
        <v>34</v>
      </c>
      <c r="W9" t="str">
        <f>COMPLEX(C8,C9)</f>
        <v>0,1+0,3i</v>
      </c>
      <c r="Z9" s="18"/>
      <c r="AC9" s="24"/>
      <c r="AD9" s="25" t="str">
        <f>CONCATENATE("Ug = ",C4," V",B39,F4,B36)</f>
        <v>Ug = 230 V  ϕ = -180 °</v>
      </c>
      <c r="AE9" s="22"/>
      <c r="AU9" s="60" t="str">
        <f>CONCATENATE("PRs = ",C31," W")</f>
        <v>PRs = 240,2 W</v>
      </c>
      <c r="AV9" s="60"/>
      <c r="AW9" s="60"/>
      <c r="AY9" s="22"/>
    </row>
    <row r="10" spans="2:51" x14ac:dyDescent="0.3">
      <c r="B10" s="41" t="s">
        <v>7</v>
      </c>
      <c r="C10" s="42">
        <v>2100</v>
      </c>
      <c r="D10" s="45" t="s">
        <v>34</v>
      </c>
      <c r="W10" t="str">
        <f>COMPLEX(C10,0)</f>
        <v>2100</v>
      </c>
      <c r="Z10" s="25"/>
      <c r="AA10" s="25"/>
      <c r="AB10" s="61" t="str">
        <f>CONCATENATE("Pg = ",C25," W")</f>
        <v>Pg = -265,5 W</v>
      </c>
      <c r="AC10" s="61"/>
      <c r="AD10" s="61"/>
      <c r="AR10" s="18" t="s">
        <v>39</v>
      </c>
      <c r="AS10" s="62"/>
      <c r="AT10" s="62"/>
    </row>
    <row r="11" spans="2:51" ht="15" thickBot="1" x14ac:dyDescent="0.35">
      <c r="B11" s="49" t="s">
        <v>8</v>
      </c>
      <c r="C11" s="50">
        <v>3000</v>
      </c>
      <c r="D11" s="51" t="s">
        <v>34</v>
      </c>
      <c r="W11" t="str">
        <f>COMPLEX(0,C11)</f>
        <v>3000i</v>
      </c>
      <c r="Z11" s="25"/>
      <c r="AA11" s="25"/>
      <c r="AB11" s="61" t="str">
        <f>CONCATENATE("Qg = ",C26," VAR")</f>
        <v>Qg = 202,3 VAR</v>
      </c>
      <c r="AC11" s="61"/>
      <c r="AD11" s="61"/>
      <c r="AU11" s="60" t="str">
        <f>CONCATENATE("Xs = ",C7,B37)</f>
        <v>Xs = -40 Ω</v>
      </c>
      <c r="AV11" s="60"/>
      <c r="AW11" s="60"/>
    </row>
    <row r="12" spans="2:51" hidden="1" x14ac:dyDescent="0.3">
      <c r="B12">
        <v>-1</v>
      </c>
      <c r="C12" s="2"/>
      <c r="W12" t="str">
        <f>COMPLEX(B12,0)</f>
        <v>-1</v>
      </c>
    </row>
    <row r="13" spans="2:51" hidden="1" x14ac:dyDescent="0.3">
      <c r="B13" t="s">
        <v>24</v>
      </c>
      <c r="C13">
        <f>1/L5</f>
        <v>10</v>
      </c>
      <c r="W13" t="str">
        <f>COMPLEX(C13,0)</f>
        <v>10</v>
      </c>
    </row>
    <row r="14" spans="2:51" hidden="1" x14ac:dyDescent="0.3">
      <c r="B14" t="s">
        <v>9</v>
      </c>
      <c r="W14" t="str">
        <f>IMDIV(W4,W10)</f>
        <v>-0,109523809053696-0,0000101477741056728i</v>
      </c>
    </row>
    <row r="15" spans="2:51" hidden="1" x14ac:dyDescent="0.3">
      <c r="B15" t="s">
        <v>10</v>
      </c>
      <c r="W15" t="str">
        <f>IMDIV(W4,W11)</f>
        <v>-7,10344187397093E-06+0,076666666337587i</v>
      </c>
    </row>
    <row r="16" spans="2:51" hidden="1" x14ac:dyDescent="0.3">
      <c r="B16" t="s">
        <v>11</v>
      </c>
      <c r="C16">
        <f>U6*L5*L5</f>
        <v>220</v>
      </c>
    </row>
    <row r="17" spans="2:49" hidden="1" x14ac:dyDescent="0.3">
      <c r="B17" t="s">
        <v>12</v>
      </c>
      <c r="C17">
        <f>C7*L5*L5</f>
        <v>-0.4</v>
      </c>
      <c r="W17" t="str">
        <f>COMPLEX(C16,C17)</f>
        <v>220-0,4i</v>
      </c>
    </row>
    <row r="18" spans="2:49" hidden="1" x14ac:dyDescent="0.3">
      <c r="B18" t="s">
        <v>16</v>
      </c>
      <c r="W18" t="str">
        <f>IMSUM(W8,W9,W17)</f>
        <v>220,1-0,1i</v>
      </c>
    </row>
    <row r="19" spans="2:49" hidden="1" x14ac:dyDescent="0.3">
      <c r="B19" t="s">
        <v>13</v>
      </c>
      <c r="F19" s="1"/>
      <c r="W19" t="str">
        <f>IMDIV(W4,W18)</f>
        <v>-1,04497929056416-0,000571595886771146i</v>
      </c>
      <c r="X19">
        <f>IMABS(W19)</f>
        <v>1.0449794468934941</v>
      </c>
      <c r="Y19">
        <f>IMARGUMENT(W19)</f>
        <v>-3.1410456610944153</v>
      </c>
      <c r="AA19">
        <f>Y19*180/3.1415</f>
        <v>-179.97396753047738</v>
      </c>
      <c r="AC19" s="1"/>
      <c r="AD19" s="1"/>
    </row>
    <row r="20" spans="2:49" ht="15" thickBot="1" x14ac:dyDescent="0.35">
      <c r="B20" t="s">
        <v>37</v>
      </c>
      <c r="F20" s="1"/>
      <c r="AC20" s="1"/>
      <c r="AD20" s="1"/>
      <c r="AM20" t="s">
        <v>50</v>
      </c>
      <c r="AP20" s="18" t="s">
        <v>41</v>
      </c>
      <c r="AU20" s="60" t="str">
        <f>CONCATENATE("QXs = ",C32," VAR")</f>
        <v>QXs = -0,4 VAR</v>
      </c>
      <c r="AV20" s="60"/>
      <c r="AW20" s="60"/>
    </row>
    <row r="21" spans="2:49" x14ac:dyDescent="0.3">
      <c r="B21" s="4" t="s">
        <v>14</v>
      </c>
      <c r="C21" s="10">
        <f>ROUND(X21,I3)</f>
        <v>1.1599999999999999</v>
      </c>
      <c r="D21" s="10" t="s">
        <v>32</v>
      </c>
      <c r="E21" s="14" t="s">
        <v>35</v>
      </c>
      <c r="F21" s="10">
        <f>ROUND(AA21,1)</f>
        <v>176.2</v>
      </c>
      <c r="G21" s="15" t="s">
        <v>2</v>
      </c>
      <c r="W21" t="str">
        <f>IMSUM(W14,W15,W19)</f>
        <v>-1,15451020305973+0,0760849226767102i</v>
      </c>
      <c r="X21">
        <f>IMABS(W21)</f>
        <v>1.1570145739910713</v>
      </c>
      <c r="Y21">
        <f>IMARGUMENT(W21)</f>
        <v>3.0757854740473727</v>
      </c>
      <c r="AA21">
        <f>Y21*180/3.1415</f>
        <v>176.2347239626061</v>
      </c>
      <c r="AC21" s="1"/>
      <c r="AD21" s="1"/>
      <c r="AF21" s="60" t="str">
        <f>CONCATENATE("Rij = ",C10,B37)</f>
        <v>Rij = 2100 Ω</v>
      </c>
      <c r="AG21" s="62"/>
      <c r="AH21" s="62"/>
      <c r="AI21" s="23"/>
      <c r="AJ21" s="59" t="str">
        <f>CONCATENATE(B38,C11,B37)</f>
        <v xml:space="preserve"> Xµ = 3000 Ω</v>
      </c>
      <c r="AK21" s="60"/>
      <c r="AL21" s="60"/>
    </row>
    <row r="22" spans="2:49" x14ac:dyDescent="0.3">
      <c r="B22" s="5" t="s">
        <v>15</v>
      </c>
      <c r="C22" s="16">
        <f>ROUND(X22,I3)</f>
        <v>2298.96</v>
      </c>
      <c r="D22" s="16" t="s">
        <v>33</v>
      </c>
      <c r="E22" s="11" t="s">
        <v>35</v>
      </c>
      <c r="F22" s="16">
        <f>ROUND(AA22,1)</f>
        <v>179.9</v>
      </c>
      <c r="G22" s="8" t="s">
        <v>2</v>
      </c>
      <c r="W22" t="str">
        <f>IMPRODUCT(W19,W17,W13)</f>
        <v>-2298,9567256247+2,92240621136012i</v>
      </c>
      <c r="X22">
        <f>IMABS(W22)</f>
        <v>2298.9585830878095</v>
      </c>
      <c r="Y22">
        <f>IMARGUMENT(W22)</f>
        <v>3.1403214662704912</v>
      </c>
      <c r="AA22">
        <f>Y22*180/3.1415</f>
        <v>179.93247299974163</v>
      </c>
      <c r="AC22" s="1"/>
      <c r="AD22" s="1"/>
      <c r="AF22" s="60" t="str">
        <f>CONCATENATE("Prij = ",C27, " W")</f>
        <v>Prij = 25,2 W</v>
      </c>
      <c r="AG22" s="62"/>
      <c r="AH22" s="62"/>
      <c r="AJ22" s="59" t="str">
        <f>CONCATENATE(B40,C29," VAR")</f>
        <v>QXµ = 17,6 VAR</v>
      </c>
      <c r="AK22" s="60"/>
      <c r="AL22" s="60"/>
    </row>
    <row r="23" spans="2:49" x14ac:dyDescent="0.3">
      <c r="B23" s="5" t="s">
        <v>21</v>
      </c>
      <c r="C23" s="16">
        <f>ROUND(X23,I3)</f>
        <v>0.1</v>
      </c>
      <c r="D23" s="16" t="s">
        <v>32</v>
      </c>
      <c r="E23" s="11" t="s">
        <v>35</v>
      </c>
      <c r="F23" s="16">
        <f>ROUND(AA23,1)</f>
        <v>-180</v>
      </c>
      <c r="G23" s="8" t="s">
        <v>2</v>
      </c>
      <c r="W23" t="str">
        <f>IMPRODUCT(W19,W5)</f>
        <v>-0,104497929056416-0,0000571595886771146i</v>
      </c>
      <c r="X23">
        <f>IMABS(W23)</f>
        <v>0.10449794468934941</v>
      </c>
      <c r="Y23">
        <f>IMARGUMENT(W23)</f>
        <v>-3.1410456610944153</v>
      </c>
      <c r="AA23">
        <f>Y23*180/3.1415</f>
        <v>-179.97396753047738</v>
      </c>
      <c r="AC23" s="1"/>
      <c r="AD23" s="1"/>
    </row>
    <row r="24" spans="2:49" x14ac:dyDescent="0.3">
      <c r="B24" s="5" t="s">
        <v>29</v>
      </c>
      <c r="C24" s="16">
        <f>ROUND(X24,I3)</f>
        <v>1.1599999999999999</v>
      </c>
      <c r="D24" s="16" t="s">
        <v>32</v>
      </c>
      <c r="E24" s="11" t="s">
        <v>35</v>
      </c>
      <c r="F24" s="20">
        <f>ROUND(AA24,1)</f>
        <v>-3.8</v>
      </c>
      <c r="G24" s="8" t="s">
        <v>2</v>
      </c>
      <c r="W24" t="str">
        <f>IMPRODUCT(W21,W12)</f>
        <v>1,15451020305973-0,0760849226767102i</v>
      </c>
      <c r="X24">
        <f>IMABS(W24)</f>
        <v>1.1570145739910713</v>
      </c>
      <c r="Y24">
        <f>IMARGUMENT(W24)</f>
        <v>-6.5807179542420574E-2</v>
      </c>
      <c r="AA24">
        <f>Y24*180/3.1415</f>
        <v>-3.7705848536163304</v>
      </c>
      <c r="AC24" s="1"/>
      <c r="AD24" s="1"/>
      <c r="AN24">
        <f>C5</f>
        <v>1</v>
      </c>
      <c r="AO24" t="s">
        <v>38</v>
      </c>
      <c r="AP24" s="19">
        <f>D5</f>
        <v>10</v>
      </c>
    </row>
    <row r="25" spans="2:49" x14ac:dyDescent="0.3">
      <c r="B25" s="5" t="s">
        <v>17</v>
      </c>
      <c r="C25" s="16">
        <f>ROUND(-C4*X21*COS(T4-Y21),K3)</f>
        <v>-265.5</v>
      </c>
      <c r="D25" s="16" t="s">
        <v>19</v>
      </c>
      <c r="E25" s="16"/>
      <c r="F25" s="16"/>
      <c r="G25" s="7"/>
    </row>
    <row r="26" spans="2:49" x14ac:dyDescent="0.3">
      <c r="B26" s="5" t="s">
        <v>18</v>
      </c>
      <c r="C26" s="16">
        <f>ROUND(-C4*X21*SIN(F4-Y21),K3)</f>
        <v>202.3</v>
      </c>
      <c r="D26" s="16" t="s">
        <v>20</v>
      </c>
      <c r="E26" s="16"/>
      <c r="F26" s="16"/>
      <c r="G26" s="7"/>
    </row>
    <row r="27" spans="2:49" x14ac:dyDescent="0.3">
      <c r="B27" s="5" t="s">
        <v>25</v>
      </c>
      <c r="C27" s="16">
        <f>ROUND((C4*C4)/C10,K3)</f>
        <v>25.2</v>
      </c>
      <c r="D27" s="16" t="s">
        <v>19</v>
      </c>
      <c r="E27" s="16"/>
      <c r="F27" s="16"/>
      <c r="G27" s="7"/>
    </row>
    <row r="28" spans="2:49" x14ac:dyDescent="0.3">
      <c r="B28" s="5" t="s">
        <v>26</v>
      </c>
      <c r="C28" s="16">
        <f>ROUND(X19*X19*C8,K3)</f>
        <v>0.1</v>
      </c>
      <c r="D28" s="16" t="s">
        <v>19</v>
      </c>
      <c r="E28" s="16"/>
      <c r="F28" s="16"/>
      <c r="G28" s="7"/>
    </row>
    <row r="29" spans="2:49" x14ac:dyDescent="0.3">
      <c r="B29" s="5" t="s">
        <v>27</v>
      </c>
      <c r="C29" s="16">
        <f>ROUND(C4*C4/C11,K3)</f>
        <v>17.600000000000001</v>
      </c>
      <c r="D29" s="16" t="s">
        <v>20</v>
      </c>
      <c r="E29" s="16"/>
      <c r="F29" s="16"/>
      <c r="G29" s="7"/>
      <c r="AM29" s="34"/>
      <c r="AN29" s="3"/>
      <c r="AO29" s="3"/>
      <c r="AP29" s="3"/>
    </row>
    <row r="30" spans="2:49" x14ac:dyDescent="0.3">
      <c r="B30" s="5" t="s">
        <v>28</v>
      </c>
      <c r="C30" s="16">
        <f>ROUND(X19*X19*C9,K3)</f>
        <v>0.3</v>
      </c>
      <c r="D30" s="16" t="s">
        <v>20</v>
      </c>
      <c r="E30" s="16"/>
      <c r="F30" s="16"/>
      <c r="G30" s="7"/>
      <c r="J30" s="28" t="s">
        <v>45</v>
      </c>
      <c r="AM30" s="3"/>
      <c r="AN30" s="35"/>
      <c r="AO30" s="3"/>
      <c r="AP30" s="33"/>
    </row>
    <row r="31" spans="2:49" x14ac:dyDescent="0.3">
      <c r="B31" s="5" t="s">
        <v>51</v>
      </c>
      <c r="C31" s="16">
        <f>ROUND(X23*X23*C6,K3)</f>
        <v>240.2</v>
      </c>
      <c r="D31" s="16" t="s">
        <v>19</v>
      </c>
      <c r="E31" s="16"/>
      <c r="F31" s="16"/>
      <c r="G31" s="7"/>
      <c r="J31" s="28" t="s">
        <v>42</v>
      </c>
      <c r="AM31" s="3"/>
      <c r="AN31" s="3"/>
      <c r="AO31" s="3"/>
      <c r="AP31" s="3"/>
    </row>
    <row r="32" spans="2:49" x14ac:dyDescent="0.3">
      <c r="B32" s="5" t="s">
        <v>52</v>
      </c>
      <c r="C32" s="16">
        <f>ROUND(X23*X23*C7,K3)</f>
        <v>-0.4</v>
      </c>
      <c r="D32" s="16" t="s">
        <v>20</v>
      </c>
      <c r="E32" s="16"/>
      <c r="F32" s="16"/>
      <c r="G32" s="7"/>
      <c r="J32" s="29" t="s">
        <v>43</v>
      </c>
      <c r="AM32" s="3"/>
      <c r="AN32" s="3"/>
      <c r="AO32" s="3"/>
      <c r="AP32" s="3"/>
    </row>
    <row r="33" spans="2:10" ht="15" thickBot="1" x14ac:dyDescent="0.35">
      <c r="B33" s="9" t="s">
        <v>22</v>
      </c>
      <c r="C33" s="13">
        <f>ROUND(ABS(C31/C25)*100,1)</f>
        <v>90.5</v>
      </c>
      <c r="D33" s="12" t="s">
        <v>23</v>
      </c>
      <c r="E33" s="13"/>
      <c r="F33" s="13"/>
      <c r="G33" s="17"/>
      <c r="J33" s="29" t="s">
        <v>44</v>
      </c>
    </row>
    <row r="35" spans="2:10" x14ac:dyDescent="0.3">
      <c r="B35" s="38" t="s">
        <v>48</v>
      </c>
    </row>
    <row r="36" spans="2:10" x14ac:dyDescent="0.3">
      <c r="B36" s="31" t="s">
        <v>46</v>
      </c>
    </row>
    <row r="37" spans="2:10" x14ac:dyDescent="0.3">
      <c r="B37" s="32" t="s">
        <v>47</v>
      </c>
    </row>
    <row r="38" spans="2:10" x14ac:dyDescent="0.3">
      <c r="B38" s="32" t="s">
        <v>54</v>
      </c>
    </row>
    <row r="39" spans="2:10" x14ac:dyDescent="0.3">
      <c r="B39" s="31" t="s">
        <v>49</v>
      </c>
    </row>
    <row r="40" spans="2:10" x14ac:dyDescent="0.3">
      <c r="B40" s="32" t="s">
        <v>53</v>
      </c>
    </row>
    <row r="52" spans="43:43" x14ac:dyDescent="0.3">
      <c r="AQ52" s="33"/>
    </row>
  </sheetData>
  <sheetProtection algorithmName="SHA-512" hashValue="+koR/hdsEs5cpnVvmekg592TsdVNY128VztfoVqcmjG6HUT+2Lf/gsy1buS/F1elStweb+z6C1+VIdD4UM+v4A==" saltValue="sgPcImZh60AMwJpR0c2OMw==" spinCount="100000" sheet="1" objects="1" scenarios="1"/>
  <mergeCells count="12">
    <mergeCell ref="AS10:AT10"/>
    <mergeCell ref="AU8:AW8"/>
    <mergeCell ref="AU9:AW9"/>
    <mergeCell ref="AU11:AW11"/>
    <mergeCell ref="AU20:AW20"/>
    <mergeCell ref="AJ21:AL21"/>
    <mergeCell ref="AJ22:AL22"/>
    <mergeCell ref="Z5:AA5"/>
    <mergeCell ref="AB10:AD10"/>
    <mergeCell ref="AB11:AD11"/>
    <mergeCell ref="AF21:AH21"/>
    <mergeCell ref="AF22:AH22"/>
  </mergeCells>
  <pageMargins left="0.7" right="0.7" top="0.75" bottom="0.75" header="0.3" footer="0.3"/>
  <pageSetup paperSize="9" scale="3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Bram Steennis</cp:lastModifiedBy>
  <dcterms:created xsi:type="dcterms:W3CDTF">2021-03-26T16:57:44Z</dcterms:created>
  <dcterms:modified xsi:type="dcterms:W3CDTF">2021-04-12T16:42:20Z</dcterms:modified>
</cp:coreProperties>
</file>